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370" windowHeight="17460" tabRatio="519" activeTab="1"/>
  </bookViews>
  <sheets>
    <sheet name="3" sheetId="43" r:id="rId1"/>
    <sheet name="3 - РАСЧЕТ горизонтальный" sheetId="4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42" l="1"/>
  <c r="I7" i="42"/>
  <c r="K6" i="42"/>
  <c r="K5" i="42"/>
  <c r="I6" i="42"/>
  <c r="F11" i="42"/>
  <c r="F7" i="42"/>
  <c r="F13" i="42" s="1"/>
  <c r="F3" i="42"/>
  <c r="F14" i="42" s="1"/>
  <c r="F10" i="42" s="1"/>
  <c r="F4" i="42"/>
  <c r="A5" i="42"/>
  <c r="F2" i="42"/>
  <c r="F5" i="42" s="1"/>
  <c r="E3" i="43"/>
  <c r="F3" i="43" s="1"/>
  <c r="F8" i="42" s="1"/>
  <c r="A1" i="42"/>
  <c r="F6" i="42" l="1"/>
  <c r="F15" i="42" s="1"/>
  <c r="F12" i="42"/>
  <c r="F9" i="42"/>
  <c r="I5" i="42"/>
  <c r="J5" i="42" s="1"/>
  <c r="J6" i="42" l="1"/>
</calcChain>
</file>

<file path=xl/sharedStrings.xml><?xml version="1.0" encoding="utf-8"?>
<sst xmlns="http://schemas.openxmlformats.org/spreadsheetml/2006/main" count="45" uniqueCount="38">
  <si>
    <t>Общая длина забора, м</t>
  </si>
  <si>
    <t>1 шт</t>
  </si>
  <si>
    <t>Промежуток м/у штакетинами, мм</t>
  </si>
  <si>
    <t>прямая</t>
  </si>
  <si>
    <t>Количество штакетин в секции, шт</t>
  </si>
  <si>
    <t>Количество штакетин в заказе всего, шт</t>
  </si>
  <si>
    <t>Тип штакетника (ширина)</t>
  </si>
  <si>
    <t>Данные по заказу</t>
  </si>
  <si>
    <t>Рекомендуемые товары</t>
  </si>
  <si>
    <t xml:space="preserve">Магнитная насадка </t>
  </si>
  <si>
    <t>Корректор для ремонта царапин</t>
  </si>
  <si>
    <t>Тип заполнения</t>
  </si>
  <si>
    <t>Саморезы для штакетника</t>
  </si>
  <si>
    <t>односторонний</t>
  </si>
  <si>
    <t>Длина штакетника, мм</t>
  </si>
  <si>
    <t>Круглый GL</t>
  </si>
  <si>
    <t>Прямоугольный GL</t>
  </si>
  <si>
    <t>Полукруглый Slim GL</t>
  </si>
  <si>
    <t>Высота забора, мм (max 2000 мм)</t>
  </si>
  <si>
    <t>шахматка</t>
  </si>
  <si>
    <t>сторона с отступом от земли 50 мм + ширина шт - 15мм</t>
  </si>
  <si>
    <t>сторона с отступом от земли 50 мм</t>
  </si>
  <si>
    <t>1 секция</t>
  </si>
  <si>
    <t>всего</t>
  </si>
  <si>
    <t>Крышка для забора</t>
  </si>
  <si>
    <t>Количество углов у забора</t>
  </si>
  <si>
    <t>лицевая</t>
  </si>
  <si>
    <t>обратная</t>
  </si>
  <si>
    <t xml:space="preserve">Декоративная накладка </t>
  </si>
  <si>
    <t>угловая</t>
  </si>
  <si>
    <t>Временно открытая инфо</t>
  </si>
  <si>
    <t>Ширина секции, мм (от 500 до 3000 мм)</t>
  </si>
  <si>
    <t>Количество секций всего, шт</t>
  </si>
  <si>
    <t>Столбы, шт</t>
  </si>
  <si>
    <t>двусторонний</t>
  </si>
  <si>
    <t xml:space="preserve">Планка вертикальная </t>
  </si>
  <si>
    <t>ProfiDvice</t>
  </si>
  <si>
    <t>8 915 263 63 63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</si>
</sst>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Font="1" applyBorder="1" applyAlignment="1" applyProtection="1">
      <alignment horizontal="left" vertical="center" indent="2"/>
    </xf>
    <xf numFmtId="3" fontId="2" fillId="2" borderId="1" xfId="0" applyNumberFormat="1" applyFont="1" applyFill="1" applyBorder="1" applyAlignment="1" applyProtection="1">
      <alignment horizontal="left" vertical="center" indent="2"/>
      <protection locked="0"/>
    </xf>
    <xf numFmtId="0" fontId="0" fillId="3" borderId="1" xfId="0" applyFill="1" applyBorder="1" applyAlignment="1" applyProtection="1">
      <alignment horizontal="left" indent="2"/>
      <protection locked="0"/>
    </xf>
    <xf numFmtId="0" fontId="0" fillId="2" borderId="1" xfId="0" applyFont="1" applyFill="1" applyBorder="1" applyAlignment="1" applyProtection="1">
      <alignment horizontal="left" vertical="center" indent="2"/>
      <protection locked="0"/>
    </xf>
    <xf numFmtId="14" fontId="4" fillId="0" borderId="0" xfId="0" applyNumberFormat="1" applyFont="1" applyFill="1" applyBorder="1" applyAlignment="1" applyProtection="1">
      <alignment horizontal="left" vertical="center"/>
      <protection locked="0"/>
    </xf>
    <xf numFmtId="14" fontId="5" fillId="0" borderId="0" xfId="0" applyNumberFormat="1" applyFont="1" applyFill="1" applyBorder="1" applyProtection="1">
      <protection locked="0"/>
    </xf>
    <xf numFmtId="49" fontId="5" fillId="0" borderId="0" xfId="0" applyNumberFormat="1" applyFont="1" applyBorder="1" applyProtection="1">
      <protection locked="0"/>
    </xf>
    <xf numFmtId="3" fontId="0" fillId="0" borderId="1" xfId="0" applyNumberFormat="1" applyFont="1" applyFill="1" applyBorder="1" applyAlignment="1" applyProtection="1">
      <alignment horizontal="left" vertical="center" indent="2"/>
    </xf>
    <xf numFmtId="1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left" vertical="center" indent="1"/>
      <protection locked="0"/>
    </xf>
    <xf numFmtId="0" fontId="0" fillId="0" borderId="1" xfId="0" applyFill="1" applyBorder="1" applyAlignment="1" applyProtection="1">
      <alignment horizontal="left" vertical="center" indent="1"/>
      <protection locked="0"/>
    </xf>
    <xf numFmtId="0" fontId="0" fillId="0" borderId="1" xfId="0" applyFont="1" applyFill="1" applyBorder="1" applyAlignment="1" applyProtection="1">
      <alignment horizontal="left" vertical="center" indent="1"/>
      <protection locked="0"/>
    </xf>
    <xf numFmtId="1" fontId="0" fillId="0" borderId="1" xfId="0" applyNumberFormat="1" applyFont="1" applyFill="1" applyBorder="1" applyAlignment="1" applyProtection="1">
      <alignment horizontal="left" vertical="center" wrapText="1" indent="2"/>
    </xf>
    <xf numFmtId="0" fontId="0" fillId="0" borderId="1" xfId="0" applyBorder="1" applyAlignment="1">
      <alignment horizontal="center" vertical="center"/>
    </xf>
    <xf numFmtId="1" fontId="0" fillId="0" borderId="1" xfId="0" applyNumberFormat="1" applyFont="1" applyBorder="1" applyAlignment="1" applyProtection="1">
      <alignment horizontal="left" vertical="center" indent="2"/>
    </xf>
    <xf numFmtId="0" fontId="0" fillId="0" borderId="1" xfId="0" applyFont="1" applyBorder="1" applyAlignment="1" applyProtection="1">
      <alignment vertical="center"/>
    </xf>
    <xf numFmtId="0" fontId="0" fillId="0" borderId="1" xfId="0" applyBorder="1" applyAlignment="1">
      <alignment horizontal="left" vertical="center" indent="2"/>
    </xf>
    <xf numFmtId="0" fontId="0" fillId="0" borderId="10" xfId="0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1" xfId="0" applyBorder="1"/>
    <xf numFmtId="1" fontId="0" fillId="0" borderId="0" xfId="0" applyNumberFormat="1" applyBorder="1"/>
    <xf numFmtId="3" fontId="3" fillId="0" borderId="0" xfId="0" applyNumberFormat="1" applyFont="1" applyBorder="1"/>
    <xf numFmtId="0" fontId="0" fillId="0" borderId="12" xfId="0" applyBorder="1"/>
    <xf numFmtId="0" fontId="0" fillId="0" borderId="13" xfId="0" applyBorder="1"/>
    <xf numFmtId="3" fontId="3" fillId="0" borderId="13" xfId="0" applyNumberFormat="1" applyFont="1" applyBorder="1"/>
    <xf numFmtId="0" fontId="0" fillId="0" borderId="14" xfId="0" applyBorder="1"/>
    <xf numFmtId="164" fontId="2" fillId="2" borderId="1" xfId="0" applyNumberFormat="1" applyFont="1" applyFill="1" applyBorder="1" applyAlignment="1" applyProtection="1">
      <alignment horizontal="left" vertical="center" indent="2"/>
      <protection locked="0"/>
    </xf>
    <xf numFmtId="165" fontId="0" fillId="0" borderId="1" xfId="0" applyNumberFormat="1" applyFont="1" applyFill="1" applyBorder="1" applyAlignment="1" applyProtection="1">
      <alignment horizontal="left" vertical="center" indent="2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3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3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3" xfId="0" applyFont="1" applyFill="1" applyBorder="1" applyAlignment="1" applyProtection="1">
      <alignment vertical="center"/>
    </xf>
    <xf numFmtId="0" fontId="0" fillId="0" borderId="4" xfId="0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left" vertical="center"/>
    </xf>
  </cellXfs>
  <cellStyles count="1">
    <cellStyle name="Обычный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  <color rgb="FFD58315"/>
      <color rgb="FFFFFF99"/>
      <color rgb="FF339966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zoomScaleNormal="100" workbookViewId="0"/>
  </sheetViews>
  <sheetFormatPr defaultColWidth="0" defaultRowHeight="15" zeroHeight="1" x14ac:dyDescent="0.25"/>
  <cols>
    <col min="1" max="1" width="4.5703125" customWidth="1"/>
    <col min="2" max="2" width="30.140625" bestFit="1" customWidth="1"/>
    <col min="3" max="4" width="9.140625" customWidth="1"/>
    <col min="5" max="5" width="11.28515625" bestFit="1" customWidth="1"/>
    <col min="6" max="6" width="9.140625" customWidth="1"/>
    <col min="7" max="7" width="9.140625" hidden="1" customWidth="1"/>
    <col min="8" max="8" width="8.140625" hidden="1" customWidth="1"/>
    <col min="9" max="16384" width="9.140625" hidden="1"/>
  </cols>
  <sheetData>
    <row r="1" spans="2:6" x14ac:dyDescent="0.25"/>
    <row r="2" spans="2:6" x14ac:dyDescent="0.25"/>
    <row r="3" spans="2:6" x14ac:dyDescent="0.25">
      <c r="B3" t="s">
        <v>15</v>
      </c>
      <c r="C3">
        <v>128</v>
      </c>
      <c r="E3" t="str">
        <f>'3 - РАСЧЕТ горизонтальный'!A9</f>
        <v>Полукруглый Slim GL</v>
      </c>
      <c r="F3">
        <f>VLOOKUP(E3,B3:C5,2,FALSE)</f>
        <v>100</v>
      </c>
    </row>
    <row r="4" spans="2:6" x14ac:dyDescent="0.25">
      <c r="B4" t="s">
        <v>16</v>
      </c>
      <c r="C4">
        <v>118</v>
      </c>
    </row>
    <row r="5" spans="2:6" x14ac:dyDescent="0.25">
      <c r="B5" t="s">
        <v>17</v>
      </c>
      <c r="C5">
        <v>100</v>
      </c>
    </row>
    <row r="6" spans="2:6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abSelected="1" zoomScaleNormal="100" workbookViewId="0">
      <selection activeCell="A4" sqref="A4"/>
    </sheetView>
  </sheetViews>
  <sheetFormatPr defaultColWidth="0" defaultRowHeight="15" zeroHeight="1" x14ac:dyDescent="0.25"/>
  <cols>
    <col min="1" max="1" width="43.85546875" customWidth="1"/>
    <col min="2" max="2" width="18.140625" bestFit="1" customWidth="1"/>
    <col min="3" max="3" width="5.7109375" customWidth="1"/>
    <col min="4" max="4" width="28.140625" customWidth="1"/>
    <col min="5" max="5" width="10.28515625" customWidth="1"/>
    <col min="6" max="6" width="27.85546875" customWidth="1"/>
    <col min="7" max="7" width="5" customWidth="1"/>
    <col min="8" max="8" width="15.42578125" hidden="1" customWidth="1"/>
    <col min="9" max="16384" width="9.140625" hidden="1"/>
  </cols>
  <sheetData>
    <row r="1" spans="1:17" ht="15.75" x14ac:dyDescent="0.25">
      <c r="A1" s="5">
        <f ca="1">TODAY()</f>
        <v>45076</v>
      </c>
      <c r="D1" s="32" t="s">
        <v>7</v>
      </c>
      <c r="E1" s="33"/>
      <c r="F1" s="34"/>
    </row>
    <row r="2" spans="1:17" ht="16.5" thickBot="1" x14ac:dyDescent="0.3">
      <c r="A2" s="6" t="s">
        <v>36</v>
      </c>
      <c r="D2" s="40" t="s">
        <v>11</v>
      </c>
      <c r="E2" s="41"/>
      <c r="F2" s="16" t="str">
        <f>B11</f>
        <v>односторонний</v>
      </c>
    </row>
    <row r="3" spans="1:17" ht="15.75" x14ac:dyDescent="0.25">
      <c r="A3" s="7" t="s">
        <v>37</v>
      </c>
      <c r="D3" s="42" t="s">
        <v>0</v>
      </c>
      <c r="E3" s="43"/>
      <c r="F3" s="31">
        <f>B6</f>
        <v>6</v>
      </c>
      <c r="H3" s="47" t="s">
        <v>30</v>
      </c>
      <c r="I3" s="48"/>
      <c r="J3" s="48"/>
      <c r="K3" s="48"/>
      <c r="L3" s="48"/>
      <c r="M3" s="48"/>
      <c r="N3" s="48"/>
      <c r="O3" s="48"/>
      <c r="P3" s="48"/>
      <c r="Q3" s="49"/>
    </row>
    <row r="4" spans="1:17" x14ac:dyDescent="0.25">
      <c r="D4" s="44" t="s">
        <v>14</v>
      </c>
      <c r="E4" s="45"/>
      <c r="F4" s="8">
        <f>B7</f>
        <v>3000</v>
      </c>
      <c r="H4" s="20"/>
      <c r="I4" s="21" t="s">
        <v>22</v>
      </c>
      <c r="J4" s="21" t="s">
        <v>23</v>
      </c>
      <c r="K4" s="21" t="s">
        <v>19</v>
      </c>
      <c r="L4" s="22"/>
      <c r="M4" s="22"/>
      <c r="N4" s="22"/>
      <c r="O4" s="22"/>
      <c r="P4" s="22"/>
      <c r="Q4" s="23"/>
    </row>
    <row r="5" spans="1:17" x14ac:dyDescent="0.25">
      <c r="A5" s="46" t="str">
        <f>IF(B7/1000&gt;B6,"Ошибка - ширина секции не может быть более длины забора","")</f>
        <v/>
      </c>
      <c r="B5" s="46"/>
      <c r="D5" s="44" t="s">
        <v>4</v>
      </c>
      <c r="E5" s="45"/>
      <c r="F5" s="8">
        <f>VLOOKUP(F2,$H$5:$J$7,2,FALSE)</f>
        <v>12</v>
      </c>
      <c r="H5" s="20" t="s">
        <v>13</v>
      </c>
      <c r="I5" s="22">
        <f>CEILING((B8-50)/('3'!F3+B10),1)</f>
        <v>12</v>
      </c>
      <c r="J5" s="24">
        <f>CEILING((I5*(B6/(B7/1000))),1)</f>
        <v>24</v>
      </c>
      <c r="K5" s="25">
        <f>CEILING((B8-50)/('3'!F3+'3'!F3-30),1)</f>
        <v>9</v>
      </c>
      <c r="L5" s="22" t="s">
        <v>21</v>
      </c>
      <c r="M5" s="22"/>
      <c r="N5" s="22"/>
      <c r="O5" s="22"/>
      <c r="P5" s="22"/>
      <c r="Q5" s="23"/>
    </row>
    <row r="6" spans="1:17" x14ac:dyDescent="0.25">
      <c r="A6" s="12" t="s">
        <v>0</v>
      </c>
      <c r="B6" s="30">
        <v>6</v>
      </c>
      <c r="D6" s="42" t="s">
        <v>5</v>
      </c>
      <c r="E6" s="43"/>
      <c r="F6" s="8">
        <f>VLOOKUP(F2,$H$5:$J$7,3,FALSE)</f>
        <v>24</v>
      </c>
      <c r="H6" s="20" t="s">
        <v>19</v>
      </c>
      <c r="I6" s="22">
        <f>CEILING((B8-50)/('3'!F3+'3'!F3-30),1)+(CEILING((B8-50)/('3'!F3+'3'!F3-30),1)-1)</f>
        <v>17</v>
      </c>
      <c r="J6" s="22">
        <f>CEILING(I6*(B6/(B7/1000)),1)</f>
        <v>34</v>
      </c>
      <c r="K6" s="25">
        <f>K5-1</f>
        <v>8</v>
      </c>
      <c r="L6" s="22" t="s">
        <v>20</v>
      </c>
      <c r="M6" s="22"/>
      <c r="N6" s="22"/>
      <c r="O6" s="22"/>
      <c r="P6" s="22"/>
      <c r="Q6" s="23"/>
    </row>
    <row r="7" spans="1:17" ht="15.75" thickBot="1" x14ac:dyDescent="0.3">
      <c r="A7" s="13" t="s">
        <v>31</v>
      </c>
      <c r="B7" s="2">
        <v>3000</v>
      </c>
      <c r="D7" s="42" t="s">
        <v>32</v>
      </c>
      <c r="E7" s="43"/>
      <c r="F7" s="8">
        <f>B6/B7*1000</f>
        <v>2</v>
      </c>
      <c r="H7" s="26" t="s">
        <v>34</v>
      </c>
      <c r="I7" s="27">
        <f>CEILING((B8-50)/('3'!F3+B10),1)*2</f>
        <v>24</v>
      </c>
      <c r="J7" s="27">
        <f>CEILING((I7*(B6/(B7/1000))),1)</f>
        <v>48</v>
      </c>
      <c r="K7" s="28"/>
      <c r="L7" s="27" t="s">
        <v>20</v>
      </c>
      <c r="M7" s="27"/>
      <c r="N7" s="27"/>
      <c r="O7" s="27"/>
      <c r="P7" s="27"/>
      <c r="Q7" s="29"/>
    </row>
    <row r="8" spans="1:17" x14ac:dyDescent="0.25">
      <c r="A8" s="12" t="s">
        <v>18</v>
      </c>
      <c r="B8" s="2">
        <v>1500</v>
      </c>
      <c r="D8" s="50" t="s">
        <v>6</v>
      </c>
      <c r="E8" s="51"/>
      <c r="F8" s="9" t="str">
        <f>CONCATENATE(A9," ",'3'!F3," мм")</f>
        <v>Полукруглый Slim GL 100 мм</v>
      </c>
    </row>
    <row r="9" spans="1:17" x14ac:dyDescent="0.25">
      <c r="A9" s="35" t="s">
        <v>17</v>
      </c>
      <c r="B9" s="35"/>
      <c r="D9" s="52" t="s">
        <v>24</v>
      </c>
      <c r="E9" s="53"/>
      <c r="F9" s="19" t="str">
        <f>CONCATENATE((CEILING(F3/B7*1000,1))," шт"," L= ",B7," мм")</f>
        <v>2 шт L= 3000 мм</v>
      </c>
    </row>
    <row r="10" spans="1:17" x14ac:dyDescent="0.25">
      <c r="A10" s="14" t="s">
        <v>2</v>
      </c>
      <c r="B10" s="4">
        <v>30</v>
      </c>
      <c r="D10" s="36" t="s">
        <v>28</v>
      </c>
      <c r="E10" s="10" t="s">
        <v>3</v>
      </c>
      <c r="F10" s="19" t="str">
        <f>CONCATENATE((F14*2)," шт"," L=",B8," мм")</f>
        <v>6 шт L=1500 мм</v>
      </c>
    </row>
    <row r="11" spans="1:17" x14ac:dyDescent="0.25">
      <c r="A11" s="14" t="s">
        <v>11</v>
      </c>
      <c r="B11" s="3" t="s">
        <v>13</v>
      </c>
      <c r="D11" s="37"/>
      <c r="E11" s="10" t="s">
        <v>29</v>
      </c>
      <c r="F11" s="19" t="str">
        <f>IF(B12=0," - ",CONCATENATE(B12*2," шт"," L= ",B8," мм"))</f>
        <v xml:space="preserve"> - </v>
      </c>
    </row>
    <row r="12" spans="1:17" x14ac:dyDescent="0.25">
      <c r="A12" s="14" t="s">
        <v>25</v>
      </c>
      <c r="B12" s="4">
        <v>0</v>
      </c>
      <c r="D12" s="36" t="s">
        <v>35</v>
      </c>
      <c r="E12" s="11" t="s">
        <v>26</v>
      </c>
      <c r="F12" s="15" t="str">
        <f>CONCATENATE((CEILING(F7*3,1))," шт"," L= ",B8," мм")</f>
        <v>6 шт L= 1500 мм</v>
      </c>
    </row>
    <row r="13" spans="1:17" x14ac:dyDescent="0.25">
      <c r="D13" s="37"/>
      <c r="E13" s="11" t="s">
        <v>27</v>
      </c>
      <c r="F13" s="19" t="str">
        <f>CONCATENATE((CEILING(F7*3,1))," шт"," L= ",B8," мм")</f>
        <v>6 шт L= 1500 мм</v>
      </c>
    </row>
    <row r="14" spans="1:17" x14ac:dyDescent="0.25">
      <c r="D14" s="18" t="s">
        <v>33</v>
      </c>
      <c r="E14" s="18"/>
      <c r="F14" s="17">
        <f>F3/B7*1000+1</f>
        <v>3</v>
      </c>
    </row>
    <row r="15" spans="1:17" x14ac:dyDescent="0.25">
      <c r="D15" s="18" t="s">
        <v>12</v>
      </c>
      <c r="E15" s="18"/>
      <c r="F15" s="1" t="str">
        <f>F6*6&amp;" шт"</f>
        <v>144 шт</v>
      </c>
    </row>
    <row r="16" spans="1:17" x14ac:dyDescent="0.25"/>
    <row r="17" spans="4:6" x14ac:dyDescent="0.25">
      <c r="D17" s="32" t="s">
        <v>8</v>
      </c>
      <c r="E17" s="33"/>
      <c r="F17" s="34"/>
    </row>
    <row r="18" spans="4:6" x14ac:dyDescent="0.25">
      <c r="D18" s="38" t="s">
        <v>9</v>
      </c>
      <c r="E18" s="39"/>
      <c r="F18" s="1" t="s">
        <v>1</v>
      </c>
    </row>
    <row r="19" spans="4:6" x14ac:dyDescent="0.25">
      <c r="D19" s="38" t="s">
        <v>10</v>
      </c>
      <c r="E19" s="39"/>
      <c r="F19" s="1" t="s">
        <v>1</v>
      </c>
    </row>
    <row r="20" spans="4:6" x14ac:dyDescent="0.25"/>
    <row r="22" spans="4:6" ht="18" hidden="1" customHeight="1" x14ac:dyDescent="0.25"/>
  </sheetData>
  <mergeCells count="17">
    <mergeCell ref="H3:Q3"/>
    <mergeCell ref="D6:E6"/>
    <mergeCell ref="D8:E8"/>
    <mergeCell ref="D9:E9"/>
    <mergeCell ref="D18:E18"/>
    <mergeCell ref="D1:F1"/>
    <mergeCell ref="A9:B9"/>
    <mergeCell ref="D12:D13"/>
    <mergeCell ref="D10:D11"/>
    <mergeCell ref="D19:E19"/>
    <mergeCell ref="D17:F17"/>
    <mergeCell ref="D2:E2"/>
    <mergeCell ref="D3:E3"/>
    <mergeCell ref="D4:E4"/>
    <mergeCell ref="D5:E5"/>
    <mergeCell ref="A5:B5"/>
    <mergeCell ref="D7:E7"/>
  </mergeCells>
  <conditionalFormatting sqref="B7:B8">
    <cfRule type="cellIs" dxfId="0" priority="5" operator="greaterThan">
      <formula>3000</formula>
    </cfRule>
  </conditionalFormatting>
  <dataValidations count="4">
    <dataValidation type="list" allowBlank="1" showInputMessage="1" showErrorMessage="1" sqref="B11">
      <formula1>"шахматка,односторонний,двусторонний"</formula1>
    </dataValidation>
    <dataValidation type="list" allowBlank="1" showInputMessage="1" showErrorMessage="1" sqref="A9:B9">
      <formula1>"Круглый GL, Прямоугольный GL, Полукруглый Slim GL"</formula1>
    </dataValidation>
    <dataValidation type="decimal" allowBlank="1" showInputMessage="1" showErrorMessage="1" promptTitle="Секция от 500 мм до 2500 мм" prompt="Расстояние между солбами не должно быть более 2500 мм или менее 500 мм" sqref="B7">
      <formula1>500</formula1>
      <formula2>3000</formula2>
    </dataValidation>
    <dataValidation type="decimal" allowBlank="1" showInputMessage="1" showErrorMessage="1" promptTitle="Высота от 500 мм до 2000 мм" prompt="Высота забора должно быть не более 2000 мм или менее 500 мм" sqref="B8">
      <formula1>500</formula1>
      <formula2>2000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3 - РАСЧЕТ горизонтальный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2023-05-30T09:22:37Z</dcterms:modified>
</cp:coreProperties>
</file>